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1" l="1"/>
  <c r="F24" i="1"/>
  <c r="F23" i="1"/>
  <c r="F125" i="1"/>
  <c r="E125" i="1"/>
  <c r="E124" i="1"/>
  <c r="F124" i="1"/>
  <c r="F123" i="1"/>
  <c r="E123" i="1"/>
  <c r="F122" i="1"/>
  <c r="E122" i="1"/>
  <c r="F121" i="1"/>
  <c r="E121" i="1"/>
  <c r="E118" i="1" s="1"/>
  <c r="F120" i="1"/>
  <c r="E120" i="1"/>
  <c r="F119" i="1"/>
  <c r="E119" i="1"/>
  <c r="F117" i="1"/>
  <c r="E117" i="1"/>
  <c r="F116" i="1"/>
  <c r="E116" i="1"/>
  <c r="F115" i="1"/>
  <c r="E115" i="1"/>
  <c r="F113" i="1"/>
  <c r="E113" i="1"/>
  <c r="F111" i="1"/>
  <c r="E111" i="1"/>
  <c r="F110" i="1"/>
  <c r="E110" i="1"/>
  <c r="F108" i="1"/>
  <c r="E108" i="1"/>
  <c r="F106" i="1"/>
  <c r="E106" i="1"/>
  <c r="E105" i="1"/>
  <c r="F105" i="1"/>
  <c r="F103" i="1"/>
  <c r="E103" i="1"/>
  <c r="F102" i="1"/>
  <c r="E102" i="1"/>
  <c r="F99" i="1"/>
  <c r="E99" i="1"/>
  <c r="F97" i="1"/>
  <c r="E97" i="1"/>
  <c r="E95" i="1"/>
  <c r="F95" i="1"/>
  <c r="F93" i="1"/>
  <c r="E93" i="1"/>
  <c r="F92" i="1"/>
  <c r="E92" i="1"/>
  <c r="F91" i="1"/>
  <c r="E91" i="1"/>
  <c r="F89" i="1"/>
  <c r="E89" i="1"/>
  <c r="F85" i="1"/>
  <c r="E85" i="1"/>
  <c r="F81" i="1"/>
  <c r="E81" i="1"/>
  <c r="F78" i="1"/>
  <c r="E78" i="1"/>
  <c r="F76" i="1"/>
  <c r="E76" i="1"/>
  <c r="F74" i="1"/>
  <c r="E74" i="1"/>
  <c r="F73" i="1"/>
  <c r="E73" i="1"/>
  <c r="F71" i="1"/>
  <c r="E71" i="1"/>
  <c r="F70" i="1"/>
  <c r="E70" i="1"/>
  <c r="F68" i="1"/>
  <c r="E68" i="1"/>
  <c r="F65" i="1"/>
  <c r="E65" i="1"/>
  <c r="F62" i="1"/>
  <c r="E62" i="1"/>
  <c r="E60" i="1"/>
  <c r="F60" i="1"/>
  <c r="E58" i="1"/>
  <c r="F58" i="1"/>
  <c r="F55" i="1"/>
  <c r="E55" i="1"/>
  <c r="E53" i="1"/>
  <c r="F53" i="1"/>
  <c r="E51" i="1"/>
  <c r="F49" i="1"/>
  <c r="E49" i="1"/>
  <c r="F44" i="1"/>
  <c r="E44" i="1"/>
  <c r="F40" i="1"/>
  <c r="E40" i="1"/>
  <c r="E24" i="1"/>
  <c r="E23" i="1"/>
  <c r="F36" i="1"/>
  <c r="E36" i="1"/>
  <c r="F33" i="1"/>
  <c r="E33" i="1"/>
  <c r="F29" i="1"/>
  <c r="E29" i="1"/>
  <c r="F26" i="1"/>
  <c r="E26" i="1"/>
  <c r="D40" i="1"/>
  <c r="D36" i="1"/>
  <c r="D51" i="1"/>
  <c r="D23" i="1"/>
  <c r="D24" i="1"/>
  <c r="D125" i="1"/>
  <c r="D124" i="1"/>
  <c r="D123" i="1"/>
  <c r="D122" i="1"/>
  <c r="D121" i="1"/>
  <c r="D120" i="1"/>
  <c r="D119" i="1"/>
  <c r="D117" i="1"/>
  <c r="D116" i="1"/>
  <c r="D115" i="1"/>
  <c r="D113" i="1"/>
  <c r="D111" i="1"/>
  <c r="D110" i="1"/>
  <c r="D108" i="1"/>
  <c r="D106" i="1"/>
  <c r="D105" i="1"/>
  <c r="D103" i="1"/>
  <c r="D102" i="1"/>
  <c r="D99" i="1"/>
  <c r="D97" i="1"/>
  <c r="D95" i="1"/>
  <c r="D93" i="1"/>
  <c r="D92" i="1"/>
  <c r="D91" i="1"/>
  <c r="D89" i="1"/>
  <c r="D85" i="1"/>
  <c r="D81" i="1"/>
  <c r="D78" i="1"/>
  <c r="D76" i="1"/>
  <c r="D74" i="1"/>
  <c r="D73" i="1"/>
  <c r="D71" i="1"/>
  <c r="D70" i="1"/>
  <c r="D68" i="1"/>
  <c r="D65" i="1"/>
  <c r="D62" i="1"/>
  <c r="D60" i="1"/>
  <c r="D58" i="1"/>
  <c r="D55" i="1"/>
  <c r="D53" i="1"/>
  <c r="D49" i="1"/>
  <c r="D44" i="1"/>
  <c r="D33" i="1"/>
  <c r="D29" i="1"/>
  <c r="D26" i="1"/>
  <c r="F101" i="1" l="1"/>
  <c r="F118" i="1"/>
  <c r="F56" i="1"/>
  <c r="D118" i="1"/>
  <c r="E101" i="1"/>
  <c r="D101" i="1"/>
  <c r="E56" i="1"/>
  <c r="D56" i="1"/>
  <c r="F42" i="1"/>
  <c r="E42" i="1"/>
  <c r="D42" i="1"/>
  <c r="F38" i="1"/>
  <c r="E38" i="1"/>
  <c r="D38" i="1"/>
  <c r="F20" i="1" l="1"/>
  <c r="F126" i="1" s="1"/>
  <c r="D20" i="1"/>
  <c r="D126" i="1" s="1"/>
  <c r="E20" i="1"/>
  <c r="E126" i="1" s="1"/>
</calcChain>
</file>

<file path=xl/sharedStrings.xml><?xml version="1.0" encoding="utf-8"?>
<sst xmlns="http://schemas.openxmlformats.org/spreadsheetml/2006/main" count="249" uniqueCount="206">
  <si>
    <t>Наименование работ и иных</t>
  </si>
  <si>
    <t>услуг по содержанию и ремонту</t>
  </si>
  <si>
    <t>общего имущества МКД</t>
  </si>
  <si>
    <t>Переодичность выполнения</t>
  </si>
  <si>
    <t>работ и предоставления</t>
  </si>
  <si>
    <t>услуг по содержанию и</t>
  </si>
  <si>
    <t>Многоквартирные жилые дома</t>
  </si>
  <si>
    <t>постройки с 1971 по 1995г.</t>
  </si>
  <si>
    <t>Многоквартирные жилые  дома постройки до 1945г.</t>
  </si>
  <si>
    <t>Дома с центральным</t>
  </si>
  <si>
    <t>отоплением, газ,</t>
  </si>
  <si>
    <t xml:space="preserve">емкостной ул. </t>
  </si>
  <si>
    <t>Красноармейская 11,12</t>
  </si>
  <si>
    <t>отоплением, газ, болонный/</t>
  </si>
  <si>
    <t xml:space="preserve">электроплиты ул. </t>
  </si>
  <si>
    <t>Красноармейская 17,24/15</t>
  </si>
  <si>
    <t>Дома с котелковым/печным</t>
  </si>
  <si>
    <t>отоплением, газ балонный</t>
  </si>
  <si>
    <t>ул. Красноармейская 16,18,20,21,</t>
  </si>
  <si>
    <t xml:space="preserve">24,28,29,30,31,32 </t>
  </si>
  <si>
    <t>ул. Пионерская 4,6</t>
  </si>
  <si>
    <t>ул. Озерная 36</t>
  </si>
  <si>
    <t>ул. Калининградская 9,17,18,19</t>
  </si>
  <si>
    <t xml:space="preserve">№ </t>
  </si>
  <si>
    <t>п/п</t>
  </si>
  <si>
    <t>1.</t>
  </si>
  <si>
    <t>Уборка земельного учаска, входящего</t>
  </si>
  <si>
    <t>в состав общего имущества МКД</t>
  </si>
  <si>
    <t>1.1</t>
  </si>
  <si>
    <t>Санитарная уборка придомовой</t>
  </si>
  <si>
    <t>территории</t>
  </si>
  <si>
    <t>1 раз в неделю</t>
  </si>
  <si>
    <t>1.2</t>
  </si>
  <si>
    <t>Уборка мусора с газона</t>
  </si>
  <si>
    <t>1.3</t>
  </si>
  <si>
    <t xml:space="preserve">(выходы в подъезд и тротуары) при </t>
  </si>
  <si>
    <t>возникновении скользкости</t>
  </si>
  <si>
    <t>по мере</t>
  </si>
  <si>
    <t>необходимости</t>
  </si>
  <si>
    <t>Приложение №3 к Договору</t>
  </si>
  <si>
    <t>управления МКД</t>
  </si>
  <si>
    <t>№____от "_____"___________202_г.</t>
  </si>
  <si>
    <t>Перечень</t>
  </si>
  <si>
    <t>услуг и (или) работ по содержанию и ремонту общего имущества многоквартирного дома</t>
  </si>
  <si>
    <t>и размер платы за содержание и текущий ремонт общего имущества</t>
  </si>
  <si>
    <t>и иные услуги в многоквартирном доме</t>
  </si>
  <si>
    <t>Подсыпка песком придомовой территории</t>
  </si>
  <si>
    <t>*</t>
  </si>
  <si>
    <t>Сдвижка и подметание снега по</t>
  </si>
  <si>
    <t>окончании снегопада</t>
  </si>
  <si>
    <t>по мере необходимости</t>
  </si>
  <si>
    <t>начало работ не позднее</t>
  </si>
  <si>
    <t>2-х часов после начала</t>
  </si>
  <si>
    <t xml:space="preserve">снегопада </t>
  </si>
  <si>
    <t>1.4.</t>
  </si>
  <si>
    <t>1.5.</t>
  </si>
  <si>
    <t>Скашивание газонов</t>
  </si>
  <si>
    <t>3 раза в месяц</t>
  </si>
  <si>
    <t>(с апреля по сенттябрь)</t>
  </si>
  <si>
    <t>1.6.</t>
  </si>
  <si>
    <t>Ликвидация наледи, сбивание сосулек</t>
  </si>
  <si>
    <t>2</t>
  </si>
  <si>
    <t>Санитарные работы по содержанию</t>
  </si>
  <si>
    <t>помещений общего пользования</t>
  </si>
  <si>
    <t>2.1.</t>
  </si>
  <si>
    <t>Уборка чердачного и подвального</t>
  </si>
  <si>
    <t>помещений</t>
  </si>
  <si>
    <t>1 раз в год</t>
  </si>
  <si>
    <t>3</t>
  </si>
  <si>
    <t>Подготовка МКД к сезонной</t>
  </si>
  <si>
    <t xml:space="preserve"> эксплуатации</t>
  </si>
  <si>
    <t>3.1.</t>
  </si>
  <si>
    <t>Ремонт систем водоотвода (желоба,</t>
  </si>
  <si>
    <t xml:space="preserve">свесы, водосточные трубы, воронки, </t>
  </si>
  <si>
    <t>внутренний водосток</t>
  </si>
  <si>
    <t>3.2.</t>
  </si>
  <si>
    <t>Засена разбитых стекол окон в помещениях</t>
  </si>
  <si>
    <t>общего пользования, проверка состояния</t>
  </si>
  <si>
    <t xml:space="preserve">и ремонт продухов в цоколях зданий, </t>
  </si>
  <si>
    <t>ремонт и укрепление входных дверей</t>
  </si>
  <si>
    <t>3.3.</t>
  </si>
  <si>
    <t>Прочистка вентиляционных</t>
  </si>
  <si>
    <t>(дымовых) каналов</t>
  </si>
  <si>
    <t>3 раза в год</t>
  </si>
  <si>
    <t>3.4.</t>
  </si>
  <si>
    <t>Ремонт, регулировка, промывка, испытание</t>
  </si>
  <si>
    <t>консервация и расконсервация системы</t>
  </si>
  <si>
    <t>центрального отопления</t>
  </si>
  <si>
    <t>3.5.</t>
  </si>
  <si>
    <t>Ремонт и восстановление отмостки</t>
  </si>
  <si>
    <t>по менре необходимости</t>
  </si>
  <si>
    <t>4</t>
  </si>
  <si>
    <t>Проведение технического обслуживания</t>
  </si>
  <si>
    <t>4.1.</t>
  </si>
  <si>
    <t>Проверка исправности каналихационных</t>
  </si>
  <si>
    <t>вытяжек</t>
  </si>
  <si>
    <t>2 раза в год</t>
  </si>
  <si>
    <t>4.2.</t>
  </si>
  <si>
    <t xml:space="preserve">Проверка наличия тяги в </t>
  </si>
  <si>
    <t>дымовентиляционных каналах</t>
  </si>
  <si>
    <t>4.3.</t>
  </si>
  <si>
    <t xml:space="preserve">Проверка заземления оболочки </t>
  </si>
  <si>
    <t>электрокабеля, замеры сопротивления</t>
  </si>
  <si>
    <t>изоляции проводов</t>
  </si>
  <si>
    <t>1 раз в 3 года</t>
  </si>
  <si>
    <t>4.4.</t>
  </si>
  <si>
    <t>Замена водопроводных и</t>
  </si>
  <si>
    <t>канализационных стояков</t>
  </si>
  <si>
    <t>4.5.</t>
  </si>
  <si>
    <t>Ремонт Балконов и козырьков</t>
  </si>
  <si>
    <t>4.6.</t>
  </si>
  <si>
    <t>Устранение вертикальных</t>
  </si>
  <si>
    <t>повреждений фундаментов</t>
  </si>
  <si>
    <t>4.7.</t>
  </si>
  <si>
    <t>Осушение подвалов</t>
  </si>
  <si>
    <t>4.8.</t>
  </si>
  <si>
    <t>наружных дренажей</t>
  </si>
  <si>
    <t>Ремонт внутредомовых и</t>
  </si>
  <si>
    <t>4.9.</t>
  </si>
  <si>
    <t>Восстановление приямков</t>
  </si>
  <si>
    <t>4.10.</t>
  </si>
  <si>
    <t>Ремонт (устранение повреждений)</t>
  </si>
  <si>
    <t>полов в МОП</t>
  </si>
  <si>
    <t>4.11.</t>
  </si>
  <si>
    <t>Ремонт печей, ликвидация щелей,  трещин,</t>
  </si>
  <si>
    <t>перекладка</t>
  </si>
  <si>
    <t>4.12.</t>
  </si>
  <si>
    <t>Ремонт, промывка отопительных элементов,</t>
  </si>
  <si>
    <t>восстановление теплоизоляции систем</t>
  </si>
  <si>
    <t xml:space="preserve">теплоснабжения в МОП, ремонт </t>
  </si>
  <si>
    <t>магистральной запорной арматуры</t>
  </si>
  <si>
    <t>автоматических устройств</t>
  </si>
  <si>
    <t>4.13.</t>
  </si>
  <si>
    <t>Ремонт и замена внутридомового</t>
  </si>
  <si>
    <t>электрооборудывания общего пользования,</t>
  </si>
  <si>
    <t>внутридомовых электросетей, приборов</t>
  </si>
  <si>
    <t>учета в МОП</t>
  </si>
  <si>
    <t>4.14.</t>
  </si>
  <si>
    <t>Восстановление дымовых и велянтиоционных</t>
  </si>
  <si>
    <t xml:space="preserve">труб над крышей,  ремонт примыканий и </t>
  </si>
  <si>
    <t>заделка стыков</t>
  </si>
  <si>
    <t>2 раз в год</t>
  </si>
  <si>
    <t>Ремонт дверей в МОП</t>
  </si>
  <si>
    <t>Ремонт окон в МОП</t>
  </si>
  <si>
    <t>4.15.</t>
  </si>
  <si>
    <t>4.16</t>
  </si>
  <si>
    <t>4.17.</t>
  </si>
  <si>
    <t xml:space="preserve">Восстановление дверных и оконных откосов </t>
  </si>
  <si>
    <t>после установки</t>
  </si>
  <si>
    <t>4.18.</t>
  </si>
  <si>
    <t>лестницах</t>
  </si>
  <si>
    <t>4.19.</t>
  </si>
  <si>
    <t>Ремонт ограждений, поручней перил на</t>
  </si>
  <si>
    <t>Техобслуживание внутридомовых систем</t>
  </si>
  <si>
    <t>газоснабжения</t>
  </si>
  <si>
    <t>4.20.</t>
  </si>
  <si>
    <t>Диагностика внутридомовых систем</t>
  </si>
  <si>
    <t>1 раз в 5 лет</t>
  </si>
  <si>
    <t>5</t>
  </si>
  <si>
    <t>Мелкий ремонт</t>
  </si>
  <si>
    <t>5.1.</t>
  </si>
  <si>
    <t>Протечка кровли</t>
  </si>
  <si>
    <t>в течении 1 суток</t>
  </si>
  <si>
    <t>5.2.</t>
  </si>
  <si>
    <t>Мелкий ремонт системы водоснабжения</t>
  </si>
  <si>
    <t>5.3</t>
  </si>
  <si>
    <t>Прочистка и мелкий ремонт системы</t>
  </si>
  <si>
    <t>канализации</t>
  </si>
  <si>
    <t>5.4.</t>
  </si>
  <si>
    <t>Мелкий ремонт системы теплоснабжения</t>
  </si>
  <si>
    <t>5.5</t>
  </si>
  <si>
    <t>Неисправности осветительного оборудования</t>
  </si>
  <si>
    <t>в течении 7 суток</t>
  </si>
  <si>
    <t>5.6</t>
  </si>
  <si>
    <t xml:space="preserve">Неисправности электропроводки и  </t>
  </si>
  <si>
    <t>оборудования мест общего пользования</t>
  </si>
  <si>
    <t>в течении 9 часов</t>
  </si>
  <si>
    <t>5.7.</t>
  </si>
  <si>
    <t>Частичный ремонт фасадов</t>
  </si>
  <si>
    <t>5.8</t>
  </si>
  <si>
    <t>Изготовление и установка крышек  на</t>
  </si>
  <si>
    <t>подвальные приямки, канализационных люков</t>
  </si>
  <si>
    <t>5.9</t>
  </si>
  <si>
    <t>Ремонт тамбуров во входы в подвальные</t>
  </si>
  <si>
    <t>помещения</t>
  </si>
  <si>
    <t>5.10.</t>
  </si>
  <si>
    <t>Прочистка желобов</t>
  </si>
  <si>
    <t>5.11.</t>
  </si>
  <si>
    <t>Утепление трубопроводов</t>
  </si>
  <si>
    <t>6</t>
  </si>
  <si>
    <t>Аварийное обслуживание</t>
  </si>
  <si>
    <t>6.1.</t>
  </si>
  <si>
    <t>На системах водоснабжения</t>
  </si>
  <si>
    <t>постоянно</t>
  </si>
  <si>
    <t>6.2</t>
  </si>
  <si>
    <t>На системах канализации</t>
  </si>
  <si>
    <t>6.3.</t>
  </si>
  <si>
    <t>На системах теплоснабжения</t>
  </si>
  <si>
    <t>6.4.</t>
  </si>
  <si>
    <t>На системах электроснаюжения</t>
  </si>
  <si>
    <t>7</t>
  </si>
  <si>
    <t>8</t>
  </si>
  <si>
    <t>9</t>
  </si>
  <si>
    <t>ИТОГО:</t>
  </si>
  <si>
    <t>Дератизация</t>
  </si>
  <si>
    <t>1газ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</si>
</sst>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2" fontId="2" fillId="0" borderId="10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2" fillId="0" borderId="11" xfId="0" applyFont="1" applyBorder="1"/>
    <xf numFmtId="2" fontId="2" fillId="0" borderId="11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0" xfId="0" applyNumberFormat="1" applyFont="1" applyBorder="1"/>
    <xf numFmtId="2" fontId="3" fillId="0" borderId="4" xfId="0" applyNumberFormat="1" applyFont="1" applyBorder="1"/>
    <xf numFmtId="49" fontId="3" fillId="0" borderId="7" xfId="0" applyNumberFormat="1" applyFont="1" applyBorder="1"/>
    <xf numFmtId="0" fontId="3" fillId="0" borderId="12" xfId="0" applyFont="1" applyBorder="1"/>
    <xf numFmtId="0" fontId="3" fillId="0" borderId="8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0" fontId="3" fillId="0" borderId="11" xfId="0" applyFont="1" applyBorder="1"/>
    <xf numFmtId="2" fontId="3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49" fontId="2" fillId="0" borderId="10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6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13" xfId="0" applyNumberFormat="1" applyFont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Layout" topLeftCell="B10" zoomScale="150" zoomScaleNormal="112" zoomScalePageLayoutView="150" workbookViewId="0">
      <selection activeCell="F131" sqref="F131"/>
    </sheetView>
  </sheetViews>
  <sheetFormatPr defaultRowHeight="15" x14ac:dyDescent="0.25"/>
  <cols>
    <col min="1" max="1" width="4.28515625" customWidth="1"/>
    <col min="2" max="2" width="33.7109375" customWidth="1"/>
    <col min="3" max="3" width="21.5703125" customWidth="1"/>
    <col min="4" max="4" width="26.140625" customWidth="1"/>
    <col min="5" max="5" width="20.85546875" customWidth="1"/>
    <col min="6" max="6" width="32.5703125" customWidth="1"/>
  </cols>
  <sheetData>
    <row r="1" spans="1:6" x14ac:dyDescent="0.25">
      <c r="F1" t="s">
        <v>39</v>
      </c>
    </row>
    <row r="2" spans="1:6" x14ac:dyDescent="0.25">
      <c r="F2" t="s">
        <v>40</v>
      </c>
    </row>
    <row r="3" spans="1:6" x14ac:dyDescent="0.25">
      <c r="F3" t="s">
        <v>41</v>
      </c>
    </row>
    <row r="6" spans="1:6" ht="15.75" x14ac:dyDescent="0.25">
      <c r="A6" s="77" t="s">
        <v>42</v>
      </c>
      <c r="B6" s="77"/>
      <c r="C6" s="77"/>
      <c r="D6" s="77"/>
      <c r="E6" s="77"/>
      <c r="F6" s="77"/>
    </row>
    <row r="7" spans="1:6" ht="15.75" x14ac:dyDescent="0.25">
      <c r="A7" s="77" t="s">
        <v>43</v>
      </c>
      <c r="B7" s="77"/>
      <c r="C7" s="77"/>
      <c r="D7" s="77"/>
      <c r="E7" s="77"/>
      <c r="F7" s="77"/>
    </row>
    <row r="8" spans="1:6" ht="15.75" x14ac:dyDescent="0.25">
      <c r="A8" s="77" t="s">
        <v>44</v>
      </c>
      <c r="B8" s="77"/>
      <c r="C8" s="77"/>
      <c r="D8" s="77"/>
      <c r="E8" s="77"/>
      <c r="F8" s="77"/>
    </row>
    <row r="9" spans="1:6" ht="15.75" x14ac:dyDescent="0.25">
      <c r="A9" s="77" t="s">
        <v>45</v>
      </c>
      <c r="B9" s="77"/>
      <c r="C9" s="77"/>
      <c r="D9" s="77"/>
      <c r="E9" s="77"/>
      <c r="F9" s="77"/>
    </row>
    <row r="10" spans="1:6" x14ac:dyDescent="0.25">
      <c r="A10" s="78" t="s">
        <v>23</v>
      </c>
      <c r="B10" s="2" t="s">
        <v>0</v>
      </c>
      <c r="C10" s="2" t="s">
        <v>3</v>
      </c>
      <c r="D10" s="2" t="s">
        <v>6</v>
      </c>
      <c r="E10" s="78" t="s">
        <v>8</v>
      </c>
      <c r="F10" s="79"/>
    </row>
    <row r="11" spans="1:6" x14ac:dyDescent="0.25">
      <c r="A11" s="82"/>
      <c r="B11" s="3" t="s">
        <v>1</v>
      </c>
      <c r="C11" s="3" t="s">
        <v>4</v>
      </c>
      <c r="D11" s="4" t="s">
        <v>7</v>
      </c>
      <c r="E11" s="80"/>
      <c r="F11" s="81"/>
    </row>
    <row r="12" spans="1:6" x14ac:dyDescent="0.25">
      <c r="A12" s="82"/>
      <c r="B12" s="3" t="s">
        <v>2</v>
      </c>
      <c r="C12" s="3" t="s">
        <v>5</v>
      </c>
      <c r="D12" s="5" t="s">
        <v>9</v>
      </c>
      <c r="E12" s="6" t="s">
        <v>9</v>
      </c>
      <c r="F12" s="7" t="s">
        <v>16</v>
      </c>
    </row>
    <row r="13" spans="1:6" x14ac:dyDescent="0.25">
      <c r="A13" s="8" t="s">
        <v>24</v>
      </c>
      <c r="B13" s="3"/>
      <c r="C13" s="3" t="s">
        <v>2</v>
      </c>
      <c r="D13" s="5" t="s">
        <v>10</v>
      </c>
      <c r="E13" s="5" t="s">
        <v>13</v>
      </c>
      <c r="F13" s="7" t="s">
        <v>17</v>
      </c>
    </row>
    <row r="14" spans="1:6" x14ac:dyDescent="0.25">
      <c r="A14" s="8"/>
      <c r="B14" s="3"/>
      <c r="C14" s="3"/>
      <c r="D14" s="5" t="s">
        <v>11</v>
      </c>
      <c r="E14" s="5" t="s">
        <v>14</v>
      </c>
      <c r="F14" s="9" t="s">
        <v>22</v>
      </c>
    </row>
    <row r="15" spans="1:6" x14ac:dyDescent="0.25">
      <c r="A15" s="8"/>
      <c r="B15" s="3"/>
      <c r="C15" s="3"/>
      <c r="D15" s="10" t="s">
        <v>12</v>
      </c>
      <c r="E15" s="10" t="s">
        <v>15</v>
      </c>
      <c r="F15" s="9" t="s">
        <v>18</v>
      </c>
    </row>
    <row r="16" spans="1:6" x14ac:dyDescent="0.25">
      <c r="A16" s="8"/>
      <c r="B16" s="3"/>
      <c r="C16" s="3"/>
      <c r="D16" s="5"/>
      <c r="E16" s="5"/>
      <c r="F16" s="9" t="s">
        <v>19</v>
      </c>
    </row>
    <row r="17" spans="1:6" x14ac:dyDescent="0.25">
      <c r="A17" s="8"/>
      <c r="B17" s="3"/>
      <c r="C17" s="3"/>
      <c r="D17" s="5"/>
      <c r="E17" s="5"/>
      <c r="F17" s="9" t="s">
        <v>20</v>
      </c>
    </row>
    <row r="18" spans="1:6" x14ac:dyDescent="0.25">
      <c r="A18" s="11"/>
      <c r="B18" s="4"/>
      <c r="C18" s="4"/>
      <c r="D18" s="12"/>
      <c r="E18" s="12"/>
      <c r="F18" s="13" t="s">
        <v>21</v>
      </c>
    </row>
    <row r="19" spans="1:6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</row>
    <row r="20" spans="1:6" x14ac:dyDescent="0.25">
      <c r="A20" s="15" t="s">
        <v>25</v>
      </c>
      <c r="B20" s="16" t="s">
        <v>26</v>
      </c>
      <c r="C20" s="17"/>
      <c r="D20" s="18">
        <f>D23+D24+D33</f>
        <v>2.0037259999999999</v>
      </c>
      <c r="E20" s="18">
        <f>E23+E24+E33</f>
        <v>2.0037259999999999</v>
      </c>
      <c r="F20" s="18">
        <f>F23+F24+F33</f>
        <v>2.0261139999999997</v>
      </c>
    </row>
    <row r="21" spans="1:6" x14ac:dyDescent="0.25">
      <c r="A21" s="19"/>
      <c r="B21" s="20" t="s">
        <v>27</v>
      </c>
      <c r="C21" s="5"/>
      <c r="D21" s="21"/>
      <c r="E21" s="21"/>
      <c r="F21" s="21"/>
    </row>
    <row r="22" spans="1:6" x14ac:dyDescent="0.25">
      <c r="A22" s="22" t="s">
        <v>28</v>
      </c>
      <c r="B22" s="17" t="s">
        <v>29</v>
      </c>
      <c r="C22" s="23"/>
      <c r="D22" s="24"/>
      <c r="E22" s="24"/>
      <c r="F22" s="25"/>
    </row>
    <row r="23" spans="1:6" x14ac:dyDescent="0.25">
      <c r="A23" s="26"/>
      <c r="B23" s="27" t="s">
        <v>30</v>
      </c>
      <c r="C23" s="28" t="s">
        <v>31</v>
      </c>
      <c r="D23" s="29">
        <f>0.72+(0.72/100*11.94)</f>
        <v>0.80596800000000002</v>
      </c>
      <c r="E23" s="29">
        <f>0.72+(0.72/100*11.94)</f>
        <v>0.80596800000000002</v>
      </c>
      <c r="F23" s="30">
        <f>0.73+(0.73/100*11.94)</f>
        <v>0.81716199999999994</v>
      </c>
    </row>
    <row r="24" spans="1:6" x14ac:dyDescent="0.25">
      <c r="A24" s="31" t="s">
        <v>32</v>
      </c>
      <c r="B24" s="32" t="s">
        <v>33</v>
      </c>
      <c r="C24" s="5" t="s">
        <v>31</v>
      </c>
      <c r="D24" s="33">
        <f>0.1+(0.1/100*11.94)</f>
        <v>0.11194000000000001</v>
      </c>
      <c r="E24" s="33">
        <f>0.1+(0.1/100*11.94)</f>
        <v>0.11194000000000001</v>
      </c>
      <c r="F24" s="33">
        <f>0.11+(0.11/100*11.94)</f>
        <v>0.12313399999999999</v>
      </c>
    </row>
    <row r="25" spans="1:6" x14ac:dyDescent="0.25">
      <c r="A25" s="22" t="s">
        <v>34</v>
      </c>
      <c r="B25" s="17" t="s">
        <v>46</v>
      </c>
      <c r="C25" s="23"/>
      <c r="D25" s="24"/>
      <c r="E25" s="24"/>
      <c r="F25" s="25"/>
    </row>
    <row r="26" spans="1:6" x14ac:dyDescent="0.25">
      <c r="A26" s="34" t="s">
        <v>47</v>
      </c>
      <c r="B26" s="32" t="s">
        <v>35</v>
      </c>
      <c r="C26" s="35" t="s">
        <v>37</v>
      </c>
      <c r="D26" s="33">
        <f>0.11+(0.11/100*11.94)</f>
        <v>0.12313399999999999</v>
      </c>
      <c r="E26" s="33">
        <f>0.11+(0.11/100*11.94)</f>
        <v>0.12313399999999999</v>
      </c>
      <c r="F26" s="36">
        <f>0.11+(0.11/100*11.94)</f>
        <v>0.12313399999999999</v>
      </c>
    </row>
    <row r="27" spans="1:6" x14ac:dyDescent="0.25">
      <c r="A27" s="34"/>
      <c r="B27" s="32" t="s">
        <v>36</v>
      </c>
      <c r="C27" s="35" t="s">
        <v>38</v>
      </c>
      <c r="D27" s="33"/>
      <c r="E27" s="33"/>
      <c r="F27" s="36"/>
    </row>
    <row r="28" spans="1:6" x14ac:dyDescent="0.25">
      <c r="A28" s="22" t="s">
        <v>54</v>
      </c>
      <c r="B28" s="17" t="s">
        <v>48</v>
      </c>
      <c r="C28" s="23" t="s">
        <v>50</v>
      </c>
      <c r="D28" s="37"/>
      <c r="E28" s="37"/>
      <c r="F28" s="38"/>
    </row>
    <row r="29" spans="1:6" x14ac:dyDescent="0.25">
      <c r="A29" s="34" t="s">
        <v>47</v>
      </c>
      <c r="B29" s="32" t="s">
        <v>49</v>
      </c>
      <c r="C29" s="35" t="s">
        <v>51</v>
      </c>
      <c r="D29" s="33">
        <f>0.75+(0.75/100*11.94)</f>
        <v>0.83955000000000002</v>
      </c>
      <c r="E29" s="33">
        <f>0.75+(0.75/100*11.94)</f>
        <v>0.83955000000000002</v>
      </c>
      <c r="F29" s="36">
        <f>0.75+(0.75/100*11.94)</f>
        <v>0.83955000000000002</v>
      </c>
    </row>
    <row r="30" spans="1:6" x14ac:dyDescent="0.25">
      <c r="A30" s="34"/>
      <c r="B30" s="32"/>
      <c r="C30" s="35" t="s">
        <v>52</v>
      </c>
      <c r="D30" s="33"/>
      <c r="E30" s="33"/>
      <c r="F30" s="36"/>
    </row>
    <row r="31" spans="1:6" x14ac:dyDescent="0.25">
      <c r="A31" s="34"/>
      <c r="B31" s="32"/>
      <c r="C31" s="35" t="s">
        <v>53</v>
      </c>
      <c r="D31" s="33"/>
      <c r="E31" s="33"/>
      <c r="F31" s="36"/>
    </row>
    <row r="32" spans="1:6" x14ac:dyDescent="0.25">
      <c r="A32" s="22" t="s">
        <v>55</v>
      </c>
      <c r="B32" s="17" t="s">
        <v>56</v>
      </c>
      <c r="C32" s="74" t="s">
        <v>57</v>
      </c>
      <c r="D32" s="57"/>
      <c r="E32" s="37"/>
      <c r="F32" s="37"/>
    </row>
    <row r="33" spans="1:6" x14ac:dyDescent="0.25">
      <c r="A33" s="59" t="s">
        <v>47</v>
      </c>
      <c r="B33" s="27"/>
      <c r="C33" s="12" t="s">
        <v>58</v>
      </c>
      <c r="D33" s="60">
        <f>0.97+(0.97/100*11.94)</f>
        <v>1.0858179999999999</v>
      </c>
      <c r="E33" s="29">
        <f>0.97+(0.97/100*11.94)</f>
        <v>1.0858179999999999</v>
      </c>
      <c r="F33" s="29">
        <f>0.97+(0.97/100*11.94)</f>
        <v>1.0858179999999999</v>
      </c>
    </row>
    <row r="34" spans="1:6" x14ac:dyDescent="0.25">
      <c r="A34" s="40">
        <v>1</v>
      </c>
      <c r="B34" s="40">
        <v>2</v>
      </c>
      <c r="C34" s="40">
        <v>3</v>
      </c>
      <c r="D34" s="40">
        <v>4</v>
      </c>
      <c r="E34" s="40">
        <v>5</v>
      </c>
      <c r="F34" s="40">
        <v>6</v>
      </c>
    </row>
    <row r="35" spans="1:6" x14ac:dyDescent="0.25">
      <c r="A35" s="22" t="s">
        <v>59</v>
      </c>
      <c r="B35" s="17" t="s">
        <v>60</v>
      </c>
      <c r="C35" s="23" t="s">
        <v>37</v>
      </c>
      <c r="D35" s="37"/>
      <c r="E35" s="37"/>
      <c r="F35" s="38"/>
    </row>
    <row r="36" spans="1:6" x14ac:dyDescent="0.25">
      <c r="A36" s="34" t="s">
        <v>47</v>
      </c>
      <c r="B36" s="32"/>
      <c r="C36" s="35" t="s">
        <v>38</v>
      </c>
      <c r="D36" s="33">
        <f>0.11+(0.11/100*11.94)</f>
        <v>0.12313399999999999</v>
      </c>
      <c r="E36" s="33">
        <f>0.11+(0.11/100*11.94)</f>
        <v>0.12313399999999999</v>
      </c>
      <c r="F36" s="36">
        <f>0.11+(0.11/100*11.94)</f>
        <v>0.12313399999999999</v>
      </c>
    </row>
    <row r="37" spans="1:6" x14ac:dyDescent="0.25">
      <c r="A37" s="41" t="s">
        <v>61</v>
      </c>
      <c r="B37" s="16" t="s">
        <v>62</v>
      </c>
      <c r="C37" s="42"/>
      <c r="D37" s="18"/>
      <c r="E37" s="43"/>
      <c r="F37" s="18"/>
    </row>
    <row r="38" spans="1:6" x14ac:dyDescent="0.25">
      <c r="A38" s="44"/>
      <c r="B38" s="20" t="s">
        <v>63</v>
      </c>
      <c r="C38" s="45"/>
      <c r="D38" s="46">
        <f>D40</f>
        <v>0.24626799999999999</v>
      </c>
      <c r="E38" s="47">
        <f>E40</f>
        <v>0.24626799999999999</v>
      </c>
      <c r="F38" s="46">
        <f>F40</f>
        <v>0.24626799999999999</v>
      </c>
    </row>
    <row r="39" spans="1:6" x14ac:dyDescent="0.25">
      <c r="A39" s="22" t="s">
        <v>64</v>
      </c>
      <c r="B39" s="48" t="s">
        <v>65</v>
      </c>
      <c r="C39" s="6"/>
      <c r="D39" s="38"/>
      <c r="E39" s="37"/>
      <c r="F39" s="38"/>
    </row>
    <row r="40" spans="1:6" x14ac:dyDescent="0.25">
      <c r="A40" s="34"/>
      <c r="B40" s="49" t="s">
        <v>66</v>
      </c>
      <c r="C40" s="5" t="s">
        <v>67</v>
      </c>
      <c r="D40" s="36">
        <f>0.22+(0.22/100*11.94)</f>
        <v>0.24626799999999999</v>
      </c>
      <c r="E40" s="36">
        <f>0.22+(0.22/100*11.94)</f>
        <v>0.24626799999999999</v>
      </c>
      <c r="F40" s="36">
        <f>0.22+(0.22/100*11.94)</f>
        <v>0.24626799999999999</v>
      </c>
    </row>
    <row r="41" spans="1:6" x14ac:dyDescent="0.25">
      <c r="A41" s="50" t="s">
        <v>68</v>
      </c>
      <c r="B41" s="51" t="s">
        <v>69</v>
      </c>
      <c r="C41" s="2"/>
      <c r="D41" s="43"/>
      <c r="E41" s="18"/>
      <c r="F41" s="52"/>
    </row>
    <row r="42" spans="1:6" x14ac:dyDescent="0.25">
      <c r="A42" s="53"/>
      <c r="B42" s="54" t="s">
        <v>70</v>
      </c>
      <c r="C42" s="5"/>
      <c r="D42" s="47">
        <f>D44+D49+D51+D53+D55</f>
        <v>1.8693980000000001</v>
      </c>
      <c r="E42" s="46">
        <f>E44+E49+E51+E53+E55</f>
        <v>2.1044720000000003</v>
      </c>
      <c r="F42" s="55">
        <f>F44+F49+F51+F53+F55</f>
        <v>1.6567120000000002</v>
      </c>
    </row>
    <row r="43" spans="1:6" x14ac:dyDescent="0.25">
      <c r="A43" s="22" t="s">
        <v>71</v>
      </c>
      <c r="B43" s="17" t="s">
        <v>72</v>
      </c>
      <c r="C43" s="23"/>
      <c r="D43" s="37"/>
      <c r="E43" s="39"/>
      <c r="F43" s="37"/>
    </row>
    <row r="44" spans="1:6" x14ac:dyDescent="0.25">
      <c r="A44" s="34"/>
      <c r="B44" s="32" t="s">
        <v>73</v>
      </c>
      <c r="C44" s="35" t="s">
        <v>67</v>
      </c>
      <c r="D44" s="33">
        <f>0.07+(0.07/100*11.94)</f>
        <v>7.8358000000000011E-2</v>
      </c>
      <c r="E44" s="56">
        <f>0.07+(0.07/100*11.94)</f>
        <v>7.8358000000000011E-2</v>
      </c>
      <c r="F44" s="33">
        <f>0.51+(0.51/100*11.94)</f>
        <v>0.57089400000000001</v>
      </c>
    </row>
    <row r="45" spans="1:6" x14ac:dyDescent="0.25">
      <c r="A45" s="34"/>
      <c r="B45" s="32" t="s">
        <v>74</v>
      </c>
      <c r="C45" s="35"/>
      <c r="D45" s="33"/>
      <c r="E45" s="56"/>
      <c r="F45" s="33"/>
    </row>
    <row r="46" spans="1:6" x14ac:dyDescent="0.25">
      <c r="A46" s="22" t="s">
        <v>75</v>
      </c>
      <c r="B46" s="17" t="s">
        <v>76</v>
      </c>
      <c r="C46" s="23"/>
      <c r="D46" s="37"/>
      <c r="E46" s="57"/>
      <c r="F46" s="37"/>
    </row>
    <row r="47" spans="1:6" x14ac:dyDescent="0.25">
      <c r="A47" s="34"/>
      <c r="B47" s="32" t="s">
        <v>77</v>
      </c>
      <c r="C47" s="35"/>
      <c r="D47" s="33"/>
      <c r="E47" s="58"/>
      <c r="F47" s="33"/>
    </row>
    <row r="48" spans="1:6" x14ac:dyDescent="0.25">
      <c r="A48" s="34"/>
      <c r="B48" s="32" t="s">
        <v>78</v>
      </c>
      <c r="C48" s="35"/>
      <c r="D48" s="33"/>
      <c r="E48" s="58"/>
      <c r="F48" s="33"/>
    </row>
    <row r="49" spans="1:6" x14ac:dyDescent="0.25">
      <c r="A49" s="34"/>
      <c r="B49" s="32" t="s">
        <v>79</v>
      </c>
      <c r="C49" s="35" t="s">
        <v>67</v>
      </c>
      <c r="D49" s="33">
        <f>0.28+(0.28/100*11.94)</f>
        <v>0.31343200000000004</v>
      </c>
      <c r="E49" s="58">
        <f>0.28+(0.28/100*11.94)</f>
        <v>0.31343200000000004</v>
      </c>
      <c r="F49" s="33">
        <f>0.28+(0.28/100*11.94)</f>
        <v>0.31343200000000004</v>
      </c>
    </row>
    <row r="50" spans="1:6" x14ac:dyDescent="0.25">
      <c r="A50" s="22" t="s">
        <v>80</v>
      </c>
      <c r="B50" s="17" t="s">
        <v>81</v>
      </c>
      <c r="C50" s="23"/>
      <c r="D50" s="37"/>
      <c r="E50" s="57"/>
      <c r="F50" s="37"/>
    </row>
    <row r="51" spans="1:6" x14ac:dyDescent="0.25">
      <c r="A51" s="34"/>
      <c r="B51" s="32" t="s">
        <v>82</v>
      </c>
      <c r="C51" s="35" t="s">
        <v>83</v>
      </c>
      <c r="D51" s="33">
        <f>0.3+(0.3/100*11.94)</f>
        <v>0.33582000000000001</v>
      </c>
      <c r="E51" s="58">
        <f>0.3+(0.3/100*11.94)</f>
        <v>0.33582000000000001</v>
      </c>
      <c r="F51" s="33">
        <f>0.42+(0.42/100*11.94)</f>
        <v>0.47014800000000001</v>
      </c>
    </row>
    <row r="52" spans="1:6" x14ac:dyDescent="0.25">
      <c r="A52" s="22" t="s">
        <v>84</v>
      </c>
      <c r="B52" s="17" t="s">
        <v>85</v>
      </c>
      <c r="C52" s="23"/>
      <c r="D52" s="37"/>
      <c r="E52" s="57"/>
      <c r="F52" s="37"/>
    </row>
    <row r="53" spans="1:6" x14ac:dyDescent="0.25">
      <c r="A53" s="34"/>
      <c r="B53" s="32" t="s">
        <v>86</v>
      </c>
      <c r="C53" s="35"/>
      <c r="D53" s="33">
        <f>0.83+(0.83/100*11.94)</f>
        <v>0.92910199999999998</v>
      </c>
      <c r="E53" s="58">
        <f>0.83+(0.83/100*11.94)</f>
        <v>0.92910199999999998</v>
      </c>
      <c r="F53" s="33">
        <f>0+(0/100*11.94)</f>
        <v>0</v>
      </c>
    </row>
    <row r="54" spans="1:6" x14ac:dyDescent="0.25">
      <c r="A54" s="59"/>
      <c r="B54" s="27" t="s">
        <v>87</v>
      </c>
      <c r="C54" s="28" t="s">
        <v>67</v>
      </c>
      <c r="D54" s="29"/>
      <c r="E54" s="60"/>
      <c r="F54" s="29"/>
    </row>
    <row r="55" spans="1:6" x14ac:dyDescent="0.25">
      <c r="A55" s="61" t="s">
        <v>88</v>
      </c>
      <c r="B55" s="27" t="s">
        <v>89</v>
      </c>
      <c r="C55" s="12" t="s">
        <v>90</v>
      </c>
      <c r="D55" s="29">
        <f>0.19+(0.19/100*11.94)</f>
        <v>0.21268599999999999</v>
      </c>
      <c r="E55" s="60">
        <f>0.4+(0.4/100*11.94)</f>
        <v>0.44776000000000005</v>
      </c>
      <c r="F55" s="29">
        <f>0.27+(0.27/100*11.94)</f>
        <v>0.30223800000000001</v>
      </c>
    </row>
    <row r="56" spans="1:6" x14ac:dyDescent="0.25">
      <c r="A56" s="50" t="s">
        <v>91</v>
      </c>
      <c r="B56" s="16" t="s">
        <v>92</v>
      </c>
      <c r="C56" s="2"/>
      <c r="D56" s="18">
        <f>D58+D60+D62+D65+D68+D70+D71+D73+D74+D76+D78+D81+D85+D89+D91+D92+D93+D95+D97+D99</f>
        <v>3.4701400000000002</v>
      </c>
      <c r="E56" s="62">
        <f>E58+E60+E62+E65+E68+E70+E71+E73+E74+E76+E78+E81+E85+E89+E91+E92+E93+E95+E97+E99</f>
        <v>2.9667443200000001</v>
      </c>
      <c r="F56" s="18">
        <f>F58+F60+F62+F65+F68+F70+F71+F73+F74+F76+F78+F81+F85+F89+F91+F92+F93+F95+F97+F99</f>
        <v>2.9776039999999995</v>
      </c>
    </row>
    <row r="57" spans="1:6" x14ac:dyDescent="0.25">
      <c r="A57" s="22" t="s">
        <v>93</v>
      </c>
      <c r="B57" s="17" t="s">
        <v>94</v>
      </c>
      <c r="C57" s="23"/>
      <c r="D57" s="37"/>
      <c r="E57" s="39"/>
      <c r="F57" s="37"/>
    </row>
    <row r="58" spans="1:6" x14ac:dyDescent="0.25">
      <c r="A58" s="34"/>
      <c r="B58" s="32" t="s">
        <v>95</v>
      </c>
      <c r="C58" s="35" t="s">
        <v>96</v>
      </c>
      <c r="D58" s="33">
        <f>0.06+(0.06/100*11.94)</f>
        <v>6.7164000000000001E-2</v>
      </c>
      <c r="E58" s="56">
        <f>0.11+(0.11/100*11.94)</f>
        <v>0.12313399999999999</v>
      </c>
      <c r="F58" s="33">
        <f>0.11+(0.11/100*11.94)</f>
        <v>0.12313399999999999</v>
      </c>
    </row>
    <row r="59" spans="1:6" x14ac:dyDescent="0.25">
      <c r="A59" s="22" t="s">
        <v>97</v>
      </c>
      <c r="B59" s="17" t="s">
        <v>98</v>
      </c>
      <c r="C59" s="23"/>
      <c r="D59" s="37"/>
      <c r="E59" s="39"/>
      <c r="F59" s="37"/>
    </row>
    <row r="60" spans="1:6" x14ac:dyDescent="0.25">
      <c r="A60" s="34"/>
      <c r="B60" s="32" t="s">
        <v>99</v>
      </c>
      <c r="C60" s="35" t="s">
        <v>96</v>
      </c>
      <c r="D60" s="33">
        <f>0.46+(0.46/100*11.94)</f>
        <v>0.51492400000000005</v>
      </c>
      <c r="E60" s="56">
        <f>0.63+(0.63/100*11.94)</f>
        <v>0.70522200000000002</v>
      </c>
      <c r="F60" s="33">
        <f>0.63+(0.63/100*11.94)</f>
        <v>0.70522200000000002</v>
      </c>
    </row>
    <row r="61" spans="1:6" x14ac:dyDescent="0.25">
      <c r="A61" s="22" t="s">
        <v>100</v>
      </c>
      <c r="B61" s="17" t="s">
        <v>101</v>
      </c>
      <c r="C61" s="23"/>
      <c r="D61" s="37"/>
      <c r="E61" s="39"/>
      <c r="F61" s="37"/>
    </row>
    <row r="62" spans="1:6" x14ac:dyDescent="0.25">
      <c r="A62" s="34"/>
      <c r="B62" s="32" t="s">
        <v>102</v>
      </c>
      <c r="C62" s="35" t="s">
        <v>104</v>
      </c>
      <c r="D62" s="33">
        <f>0.07+(0.07/100*11.94)</f>
        <v>7.8358000000000011E-2</v>
      </c>
      <c r="E62" s="56">
        <f>0.07+(0.07/100*11.94)</f>
        <v>7.8358000000000011E-2</v>
      </c>
      <c r="F62" s="33">
        <f>0.07+(0.07/100*11.94)</f>
        <v>7.8358000000000011E-2</v>
      </c>
    </row>
    <row r="63" spans="1:6" x14ac:dyDescent="0.25">
      <c r="A63" s="34"/>
      <c r="B63" s="32" t="s">
        <v>103</v>
      </c>
      <c r="C63" s="35"/>
      <c r="D63" s="33"/>
      <c r="E63" s="56"/>
      <c r="F63" s="33"/>
    </row>
    <row r="64" spans="1:6" x14ac:dyDescent="0.25">
      <c r="A64" s="22" t="s">
        <v>105</v>
      </c>
      <c r="B64" s="17" t="s">
        <v>106</v>
      </c>
      <c r="C64" s="23"/>
      <c r="D64" s="37"/>
      <c r="E64" s="37"/>
      <c r="F64" s="38"/>
    </row>
    <row r="65" spans="1:6" x14ac:dyDescent="0.25">
      <c r="A65" s="34"/>
      <c r="B65" s="32" t="s">
        <v>107</v>
      </c>
      <c r="C65" s="35" t="s">
        <v>50</v>
      </c>
      <c r="D65" s="33">
        <f>0.2+(0.2/100*11.94)</f>
        <v>0.22388000000000002</v>
      </c>
      <c r="E65" s="33">
        <f>0.32+(0.3228/100*11.94)</f>
        <v>0.35854232000000003</v>
      </c>
      <c r="F65" s="36">
        <f>0.32+(0.32/100*11.94)</f>
        <v>0.35820800000000003</v>
      </c>
    </row>
    <row r="66" spans="1:6" x14ac:dyDescent="0.25">
      <c r="A66" s="59"/>
      <c r="B66" s="27"/>
      <c r="C66" s="28"/>
      <c r="D66" s="29"/>
      <c r="E66" s="29"/>
      <c r="F66" s="30"/>
    </row>
    <row r="67" spans="1:6" x14ac:dyDescent="0.25">
      <c r="A67" s="4">
        <v>1</v>
      </c>
      <c r="B67" s="4">
        <v>2</v>
      </c>
      <c r="C67" s="4">
        <v>3</v>
      </c>
      <c r="D67" s="4">
        <v>4</v>
      </c>
      <c r="E67" s="4">
        <v>5</v>
      </c>
      <c r="F67" s="4">
        <v>6</v>
      </c>
    </row>
    <row r="68" spans="1:6" x14ac:dyDescent="0.25">
      <c r="A68" s="68" t="s">
        <v>108</v>
      </c>
      <c r="B68" s="17" t="s">
        <v>109</v>
      </c>
      <c r="C68" s="6" t="s">
        <v>50</v>
      </c>
      <c r="D68" s="37">
        <f>0.11+(0.11/100*11.94)</f>
        <v>0.12313399999999999</v>
      </c>
      <c r="E68" s="37">
        <f>0.11+(0.11/100*11.94)</f>
        <v>0.12313399999999999</v>
      </c>
      <c r="F68" s="37">
        <f>0.11+(0.11/100*11.94)</f>
        <v>0.12313399999999999</v>
      </c>
    </row>
    <row r="69" spans="1:6" x14ac:dyDescent="0.25">
      <c r="A69" s="22" t="s">
        <v>110</v>
      </c>
      <c r="B69" s="17" t="s">
        <v>111</v>
      </c>
      <c r="C69" s="23"/>
      <c r="D69" s="37"/>
      <c r="E69" s="39"/>
      <c r="F69" s="37"/>
    </row>
    <row r="70" spans="1:6" x14ac:dyDescent="0.25">
      <c r="A70" s="59"/>
      <c r="B70" s="27" t="s">
        <v>112</v>
      </c>
      <c r="C70" s="28" t="s">
        <v>50</v>
      </c>
      <c r="D70" s="29">
        <f>0.07+(0.07/100*11.94)</f>
        <v>7.8358000000000011E-2</v>
      </c>
      <c r="E70" s="63">
        <f>0.11+(0.11/100*11.94)</f>
        <v>0.12313399999999999</v>
      </c>
      <c r="F70" s="29">
        <f>0.11+(0.11/100*11.94)</f>
        <v>0.12313399999999999</v>
      </c>
    </row>
    <row r="71" spans="1:6" x14ac:dyDescent="0.25">
      <c r="A71" s="53" t="s">
        <v>113</v>
      </c>
      <c r="B71" s="32" t="s">
        <v>114</v>
      </c>
      <c r="C71" s="5" t="s">
        <v>67</v>
      </c>
      <c r="D71" s="33">
        <f>0.06+(0.06/100*11.94)</f>
        <v>6.7164000000000001E-2</v>
      </c>
      <c r="E71" s="33">
        <f>0.07+(0.07/100*11.94)</f>
        <v>7.8358000000000011E-2</v>
      </c>
      <c r="F71" s="33">
        <f>0.06+(0.06/100*11.94)</f>
        <v>6.7164000000000001E-2</v>
      </c>
    </row>
    <row r="72" spans="1:6" x14ac:dyDescent="0.25">
      <c r="A72" s="22" t="s">
        <v>115</v>
      </c>
      <c r="B72" s="17" t="s">
        <v>117</v>
      </c>
      <c r="C72" s="23"/>
      <c r="D72" s="37"/>
      <c r="E72" s="39"/>
      <c r="F72" s="37"/>
    </row>
    <row r="73" spans="1:6" x14ac:dyDescent="0.25">
      <c r="A73" s="59"/>
      <c r="B73" s="27" t="s">
        <v>116</v>
      </c>
      <c r="C73" s="28" t="s">
        <v>67</v>
      </c>
      <c r="D73" s="29">
        <f>0.07+(0.07/100*11.94)</f>
        <v>7.8358000000000011E-2</v>
      </c>
      <c r="E73" s="63">
        <f>0.07+(0.07/100*11.94)</f>
        <v>7.8358000000000011E-2</v>
      </c>
      <c r="F73" s="29">
        <f>0.07+(0.07/100*11.94)</f>
        <v>7.8358000000000011E-2</v>
      </c>
    </row>
    <row r="74" spans="1:6" x14ac:dyDescent="0.25">
      <c r="A74" s="53" t="s">
        <v>118</v>
      </c>
      <c r="B74" s="32" t="s">
        <v>119</v>
      </c>
      <c r="C74" s="69" t="s">
        <v>50</v>
      </c>
      <c r="D74" s="33">
        <f>0.11+(0.11/100*11.94)</f>
        <v>0.12313399999999999</v>
      </c>
      <c r="E74" s="36">
        <f>0.11+(0.11/100*11.94)</f>
        <v>0.12313399999999999</v>
      </c>
      <c r="F74" s="33">
        <f>0.11+(0.11/100*11.94)</f>
        <v>0.12313399999999999</v>
      </c>
    </row>
    <row r="75" spans="1:6" x14ac:dyDescent="0.25">
      <c r="A75" s="22" t="s">
        <v>120</v>
      </c>
      <c r="B75" s="17" t="s">
        <v>121</v>
      </c>
      <c r="C75" s="23"/>
      <c r="D75" s="37"/>
      <c r="E75" s="37"/>
      <c r="F75" s="38"/>
    </row>
    <row r="76" spans="1:6" x14ac:dyDescent="0.25">
      <c r="A76" s="34"/>
      <c r="B76" s="32" t="s">
        <v>122</v>
      </c>
      <c r="C76" s="35" t="s">
        <v>50</v>
      </c>
      <c r="D76" s="33">
        <f>0.06+(0.06/100*11.94)</f>
        <v>6.7164000000000001E-2</v>
      </c>
      <c r="E76" s="33">
        <f>0.06+(0.06/100*11.94)</f>
        <v>6.7164000000000001E-2</v>
      </c>
      <c r="F76" s="36">
        <f>0.06+(0.06/100*11.94)</f>
        <v>6.7164000000000001E-2</v>
      </c>
    </row>
    <row r="77" spans="1:6" x14ac:dyDescent="0.25">
      <c r="A77" s="22" t="s">
        <v>123</v>
      </c>
      <c r="B77" s="17" t="s">
        <v>124</v>
      </c>
      <c r="C77" s="23"/>
      <c r="D77" s="37"/>
      <c r="E77" s="39"/>
      <c r="F77" s="37"/>
    </row>
    <row r="78" spans="1:6" x14ac:dyDescent="0.25">
      <c r="A78" s="34"/>
      <c r="B78" s="32" t="s">
        <v>125</v>
      </c>
      <c r="C78" s="35" t="s">
        <v>50</v>
      </c>
      <c r="D78" s="33">
        <f>0+(0/100*11.94)</f>
        <v>0</v>
      </c>
      <c r="E78" s="56">
        <f>0+(0/100*11.94)</f>
        <v>0</v>
      </c>
      <c r="F78" s="33">
        <f>0.05+(0.05/100*11.94)</f>
        <v>5.5970000000000006E-2</v>
      </c>
    </row>
    <row r="79" spans="1:6" x14ac:dyDescent="0.25">
      <c r="A79" s="22" t="s">
        <v>126</v>
      </c>
      <c r="B79" s="17" t="s">
        <v>127</v>
      </c>
      <c r="C79" s="23"/>
      <c r="D79" s="37"/>
      <c r="E79" s="39"/>
      <c r="F79" s="37"/>
    </row>
    <row r="80" spans="1:6" x14ac:dyDescent="0.25">
      <c r="A80" s="34"/>
      <c r="B80" s="32" t="s">
        <v>128</v>
      </c>
      <c r="C80" s="35"/>
      <c r="D80" s="33"/>
      <c r="E80" s="56"/>
      <c r="F80" s="33"/>
    </row>
    <row r="81" spans="1:6" x14ac:dyDescent="0.25">
      <c r="A81" s="34"/>
      <c r="B81" s="32" t="s">
        <v>129</v>
      </c>
      <c r="C81" s="35" t="s">
        <v>67</v>
      </c>
      <c r="D81" s="33">
        <f>0.25+(0.25/100*11.94)</f>
        <v>0.27984999999999999</v>
      </c>
      <c r="E81" s="56">
        <f>0.25+(0.25/100*11.94)</f>
        <v>0.27984999999999999</v>
      </c>
      <c r="F81" s="33">
        <f>0+(0/100*11.94)</f>
        <v>0</v>
      </c>
    </row>
    <row r="82" spans="1:6" x14ac:dyDescent="0.25">
      <c r="A82" s="34"/>
      <c r="B82" s="32" t="s">
        <v>130</v>
      </c>
      <c r="C82" s="35"/>
      <c r="D82" s="33"/>
      <c r="E82" s="56"/>
      <c r="F82" s="33"/>
    </row>
    <row r="83" spans="1:6" x14ac:dyDescent="0.25">
      <c r="A83" s="34"/>
      <c r="B83" s="32" t="s">
        <v>131</v>
      </c>
      <c r="C83" s="35"/>
      <c r="D83" s="33"/>
      <c r="E83" s="56"/>
      <c r="F83" s="33"/>
    </row>
    <row r="84" spans="1:6" x14ac:dyDescent="0.25">
      <c r="A84" s="22" t="s">
        <v>132</v>
      </c>
      <c r="B84" s="17" t="s">
        <v>133</v>
      </c>
      <c r="C84" s="23"/>
      <c r="D84" s="37"/>
      <c r="E84" s="37"/>
      <c r="F84" s="38"/>
    </row>
    <row r="85" spans="1:6" x14ac:dyDescent="0.25">
      <c r="A85" s="34"/>
      <c r="B85" s="32" t="s">
        <v>134</v>
      </c>
      <c r="C85" s="35" t="s">
        <v>67</v>
      </c>
      <c r="D85" s="33">
        <f>0.17+(0.17/100*11.94)</f>
        <v>0.19029800000000002</v>
      </c>
      <c r="E85" s="33">
        <f>0.17+(0.17/100*11.94)</f>
        <v>0.19029800000000002</v>
      </c>
      <c r="F85" s="36">
        <f>0.17+(0.17/100*11.94)</f>
        <v>0.19029800000000002</v>
      </c>
    </row>
    <row r="86" spans="1:6" x14ac:dyDescent="0.25">
      <c r="A86" s="34"/>
      <c r="B86" s="32" t="s">
        <v>135</v>
      </c>
      <c r="C86" s="35"/>
      <c r="D86" s="33"/>
      <c r="E86" s="33"/>
      <c r="F86" s="36"/>
    </row>
    <row r="87" spans="1:6" x14ac:dyDescent="0.25">
      <c r="A87" s="59"/>
      <c r="B87" s="27" t="s">
        <v>136</v>
      </c>
      <c r="C87" s="28"/>
      <c r="D87" s="29"/>
      <c r="E87" s="29"/>
      <c r="F87" s="30"/>
    </row>
    <row r="88" spans="1:6" x14ac:dyDescent="0.25">
      <c r="A88" s="22" t="s">
        <v>137</v>
      </c>
      <c r="B88" s="17" t="s">
        <v>138</v>
      </c>
      <c r="C88" s="23"/>
      <c r="D88" s="37"/>
      <c r="E88" s="37"/>
      <c r="F88" s="38"/>
    </row>
    <row r="89" spans="1:6" x14ac:dyDescent="0.25">
      <c r="A89" s="34"/>
      <c r="B89" s="32" t="s">
        <v>139</v>
      </c>
      <c r="C89" s="35" t="s">
        <v>141</v>
      </c>
      <c r="D89" s="33">
        <f>0.19+(0.19/100*11.94)</f>
        <v>0.21268599999999999</v>
      </c>
      <c r="E89" s="33">
        <f>0.19+(0.19/100*11.94)</f>
        <v>0.21268599999999999</v>
      </c>
      <c r="F89" s="36">
        <f>0.23+(0.23/100*11.94)</f>
        <v>0.25746200000000002</v>
      </c>
    </row>
    <row r="90" spans="1:6" x14ac:dyDescent="0.25">
      <c r="A90" s="59"/>
      <c r="B90" s="27" t="s">
        <v>140</v>
      </c>
      <c r="C90" s="28"/>
      <c r="D90" s="29"/>
      <c r="E90" s="29"/>
      <c r="F90" s="30"/>
    </row>
    <row r="91" spans="1:6" x14ac:dyDescent="0.25">
      <c r="A91" s="64" t="s">
        <v>144</v>
      </c>
      <c r="B91" s="65" t="s">
        <v>142</v>
      </c>
      <c r="C91" s="66" t="s">
        <v>50</v>
      </c>
      <c r="D91" s="67">
        <f>0.06+(0.06/100*11.94)</f>
        <v>6.7164000000000001E-2</v>
      </c>
      <c r="E91" s="67">
        <f>0.16+(0.16/100*11.94)</f>
        <v>0.17910400000000001</v>
      </c>
      <c r="F91" s="67">
        <f>0.23+(0.23/100*11.94)</f>
        <v>0.25746200000000002</v>
      </c>
    </row>
    <row r="92" spans="1:6" x14ac:dyDescent="0.25">
      <c r="A92" s="64" t="s">
        <v>145</v>
      </c>
      <c r="B92" s="65" t="s">
        <v>143</v>
      </c>
      <c r="C92" s="66" t="s">
        <v>50</v>
      </c>
      <c r="D92" s="67">
        <f>0.16+(0.16/100*11.94)</f>
        <v>0.17910400000000001</v>
      </c>
      <c r="E92" s="67">
        <f>0.06+(0.06/100*11.94)</f>
        <v>6.7164000000000001E-2</v>
      </c>
      <c r="F92" s="67">
        <f>0.17+(0.17/100*11.94)</f>
        <v>0.19029800000000002</v>
      </c>
    </row>
    <row r="93" spans="1:6" x14ac:dyDescent="0.25">
      <c r="A93" s="64" t="s">
        <v>146</v>
      </c>
      <c r="B93" s="65" t="s">
        <v>147</v>
      </c>
      <c r="C93" s="66" t="s">
        <v>148</v>
      </c>
      <c r="D93" s="67">
        <f>0.08+(0.08/100*11.94)</f>
        <v>8.9552000000000007E-2</v>
      </c>
      <c r="E93" s="67">
        <f>0.08+(0.08/100*11.94)</f>
        <v>8.9552000000000007E-2</v>
      </c>
      <c r="F93" s="67">
        <f>0.08+(0.08/100*11.94)</f>
        <v>8.9552000000000007E-2</v>
      </c>
    </row>
    <row r="94" spans="1:6" x14ac:dyDescent="0.25">
      <c r="A94" s="22" t="s">
        <v>149</v>
      </c>
      <c r="B94" s="17" t="s">
        <v>152</v>
      </c>
      <c r="C94" s="23"/>
      <c r="D94" s="37"/>
      <c r="E94" s="39"/>
      <c r="F94" s="37"/>
    </row>
    <row r="95" spans="1:6" x14ac:dyDescent="0.25">
      <c r="A95" s="59"/>
      <c r="B95" s="27" t="s">
        <v>150</v>
      </c>
      <c r="C95" s="28" t="s">
        <v>50</v>
      </c>
      <c r="D95" s="29">
        <f>0.08+(0.08/100*11.94)</f>
        <v>8.9552000000000007E-2</v>
      </c>
      <c r="E95" s="29">
        <f t="shared" ref="E95:F95" si="0">0.08+(0.08/100*11.94)</f>
        <v>8.9552000000000007E-2</v>
      </c>
      <c r="F95" s="29">
        <f t="shared" si="0"/>
        <v>8.9552000000000007E-2</v>
      </c>
    </row>
    <row r="96" spans="1:6" x14ac:dyDescent="0.25">
      <c r="A96" s="22" t="s">
        <v>151</v>
      </c>
      <c r="B96" s="17" t="s">
        <v>153</v>
      </c>
      <c r="C96" s="23"/>
      <c r="D96" s="37"/>
      <c r="E96" s="39"/>
      <c r="F96" s="37"/>
    </row>
    <row r="97" spans="1:6" x14ac:dyDescent="0.25">
      <c r="A97" s="59"/>
      <c r="B97" s="27" t="s">
        <v>154</v>
      </c>
      <c r="C97" s="28" t="s">
        <v>104</v>
      </c>
      <c r="D97" s="29">
        <f>0.31+(0.31/100*11.94)</f>
        <v>0.34701399999999999</v>
      </c>
      <c r="E97" s="63">
        <f>0+(0/100*11.94)</f>
        <v>0</v>
      </c>
      <c r="F97" s="29">
        <f>0+(0/100*11.94)</f>
        <v>0</v>
      </c>
    </row>
    <row r="98" spans="1:6" x14ac:dyDescent="0.25">
      <c r="A98" s="22" t="s">
        <v>155</v>
      </c>
      <c r="B98" s="17" t="s">
        <v>156</v>
      </c>
      <c r="C98" s="23"/>
      <c r="D98" s="37"/>
      <c r="E98" s="39"/>
      <c r="F98" s="37"/>
    </row>
    <row r="99" spans="1:6" x14ac:dyDescent="0.25">
      <c r="A99" s="59"/>
      <c r="B99" s="27" t="s">
        <v>154</v>
      </c>
      <c r="C99" s="28" t="s">
        <v>157</v>
      </c>
      <c r="D99" s="29">
        <f>0.53+(0.53/100*11.94)</f>
        <v>0.59328199999999998</v>
      </c>
      <c r="E99" s="63">
        <f>0+(0/100*11.94)</f>
        <v>0</v>
      </c>
      <c r="F99" s="29">
        <f>0+(0/100*11.94)</f>
        <v>0</v>
      </c>
    </row>
    <row r="100" spans="1:6" x14ac:dyDescent="0.25">
      <c r="A100" s="4">
        <v>1</v>
      </c>
      <c r="B100" s="4">
        <v>2</v>
      </c>
      <c r="C100" s="4">
        <v>3</v>
      </c>
      <c r="D100" s="4">
        <v>4</v>
      </c>
      <c r="E100" s="4">
        <v>5</v>
      </c>
      <c r="F100" s="4">
        <v>6</v>
      </c>
    </row>
    <row r="101" spans="1:6" x14ac:dyDescent="0.25">
      <c r="A101" s="70" t="s">
        <v>158</v>
      </c>
      <c r="B101" s="71" t="s">
        <v>159</v>
      </c>
      <c r="C101" s="40"/>
      <c r="D101" s="72">
        <f>D102+D103+D105+D106+D108+D110+D111+D113+D115+D116+D117</f>
        <v>2.3507400000000001</v>
      </c>
      <c r="E101" s="72">
        <f>E102+E103+E105+E106+E108+E110+E111+E113+E115+E116+E117</f>
        <v>2.6193960000000001</v>
      </c>
      <c r="F101" s="72">
        <f>F102+F103+F105+F106+F108+F110+F111+F113+F115+F116+F117</f>
        <v>3.0335739999999998</v>
      </c>
    </row>
    <row r="102" spans="1:6" x14ac:dyDescent="0.25">
      <c r="A102" s="64" t="s">
        <v>160</v>
      </c>
      <c r="B102" s="65" t="s">
        <v>161</v>
      </c>
      <c r="C102" s="66" t="s">
        <v>162</v>
      </c>
      <c r="D102" s="67">
        <f>0.49+(0.49/100*11.94)</f>
        <v>0.54850599999999994</v>
      </c>
      <c r="E102" s="67">
        <f>0.49+(0.49/100*11.94)</f>
        <v>0.54850599999999994</v>
      </c>
      <c r="F102" s="67">
        <f>0.45+(0.45/100*11.94)</f>
        <v>0.50373000000000001</v>
      </c>
    </row>
    <row r="103" spans="1:6" x14ac:dyDescent="0.25">
      <c r="A103" s="64" t="s">
        <v>163</v>
      </c>
      <c r="B103" s="65" t="s">
        <v>164</v>
      </c>
      <c r="C103" s="66" t="s">
        <v>50</v>
      </c>
      <c r="D103" s="67">
        <f>0.28+(0.28/100*11.94)</f>
        <v>0.31343200000000004</v>
      </c>
      <c r="E103" s="67">
        <f>0.4+(0.4/100*11.94)</f>
        <v>0.44776000000000005</v>
      </c>
      <c r="F103" s="67">
        <f>0.4+(0.4/100*11.94)</f>
        <v>0.44776000000000005</v>
      </c>
    </row>
    <row r="104" spans="1:6" x14ac:dyDescent="0.25">
      <c r="A104" s="22" t="s">
        <v>165</v>
      </c>
      <c r="B104" s="17" t="s">
        <v>166</v>
      </c>
      <c r="C104" s="23"/>
      <c r="D104" s="37"/>
      <c r="E104" s="39"/>
      <c r="F104" s="37"/>
    </row>
    <row r="105" spans="1:6" x14ac:dyDescent="0.25">
      <c r="A105" s="59"/>
      <c r="B105" s="27" t="s">
        <v>167</v>
      </c>
      <c r="C105" s="28" t="s">
        <v>50</v>
      </c>
      <c r="D105" s="29">
        <f>0.34+(0.34/100*11.94)</f>
        <v>0.38059600000000005</v>
      </c>
      <c r="E105" s="29">
        <f t="shared" ref="E105:F105" si="1">0.34+(0.34/100*11.94)</f>
        <v>0.38059600000000005</v>
      </c>
      <c r="F105" s="29">
        <f t="shared" si="1"/>
        <v>0.38059600000000005</v>
      </c>
    </row>
    <row r="106" spans="1:6" x14ac:dyDescent="0.25">
      <c r="A106" s="64" t="s">
        <v>168</v>
      </c>
      <c r="B106" s="65" t="s">
        <v>169</v>
      </c>
      <c r="C106" s="66" t="s">
        <v>50</v>
      </c>
      <c r="D106" s="67">
        <f>0.23+(0.23/100*11.94)</f>
        <v>0.25746200000000002</v>
      </c>
      <c r="E106" s="67">
        <f>0.23+(0.23/100*11.94)</f>
        <v>0.25746200000000002</v>
      </c>
      <c r="F106" s="67">
        <f>0+(0/100*11.94)</f>
        <v>0</v>
      </c>
    </row>
    <row r="107" spans="1:6" x14ac:dyDescent="0.25">
      <c r="A107" s="22" t="s">
        <v>170</v>
      </c>
      <c r="B107" s="17" t="s">
        <v>171</v>
      </c>
      <c r="C107" s="23"/>
      <c r="D107" s="37"/>
      <c r="E107" s="39"/>
      <c r="F107" s="37"/>
    </row>
    <row r="108" spans="1:6" x14ac:dyDescent="0.25">
      <c r="A108" s="59"/>
      <c r="B108" s="27" t="s">
        <v>63</v>
      </c>
      <c r="C108" s="28" t="s">
        <v>172</v>
      </c>
      <c r="D108" s="29">
        <f>0.23+(0.23/100*11.94)</f>
        <v>0.25746200000000002</v>
      </c>
      <c r="E108" s="63">
        <f>0.34+(0.34/100*11.94)</f>
        <v>0.38059600000000005</v>
      </c>
      <c r="F108" s="63">
        <f>0.34+(0.34/100*11.94)</f>
        <v>0.38059600000000005</v>
      </c>
    </row>
    <row r="109" spans="1:6" x14ac:dyDescent="0.25">
      <c r="A109" s="22" t="s">
        <v>173</v>
      </c>
      <c r="B109" s="17" t="s">
        <v>174</v>
      </c>
      <c r="C109" s="23"/>
      <c r="D109" s="37"/>
      <c r="E109" s="39"/>
      <c r="F109" s="37"/>
    </row>
    <row r="110" spans="1:6" x14ac:dyDescent="0.25">
      <c r="A110" s="59"/>
      <c r="B110" s="27" t="s">
        <v>175</v>
      </c>
      <c r="C110" s="28" t="s">
        <v>176</v>
      </c>
      <c r="D110" s="29">
        <f>0.23+(0.23/100*11.94)</f>
        <v>0.25746200000000002</v>
      </c>
      <c r="E110" s="63">
        <f>0.23+(0.23/100*11.94)</f>
        <v>0.25746200000000002</v>
      </c>
      <c r="F110" s="29">
        <f>0.34+(0.34/100*11.94)</f>
        <v>0.38059600000000005</v>
      </c>
    </row>
    <row r="111" spans="1:6" x14ac:dyDescent="0.25">
      <c r="A111" s="64" t="s">
        <v>177</v>
      </c>
      <c r="B111" s="65" t="s">
        <v>178</v>
      </c>
      <c r="C111" s="66" t="s">
        <v>50</v>
      </c>
      <c r="D111" s="67">
        <f>0.06+(0.06/100*11.94)</f>
        <v>6.7164000000000001E-2</v>
      </c>
      <c r="E111" s="67">
        <f>0.07+(0.07/100*11.94)</f>
        <v>7.8358000000000011E-2</v>
      </c>
      <c r="F111" s="67">
        <f>0.17+(0.17/100*11.94)</f>
        <v>0.19029800000000002</v>
      </c>
    </row>
    <row r="112" spans="1:6" x14ac:dyDescent="0.25">
      <c r="A112" s="22" t="s">
        <v>179</v>
      </c>
      <c r="B112" s="17" t="s">
        <v>180</v>
      </c>
      <c r="C112" s="23"/>
      <c r="D112" s="37"/>
      <c r="E112" s="39"/>
      <c r="F112" s="37"/>
    </row>
    <row r="113" spans="1:6" x14ac:dyDescent="0.25">
      <c r="A113" s="59"/>
      <c r="B113" s="27" t="s">
        <v>181</v>
      </c>
      <c r="C113" s="28" t="s">
        <v>50</v>
      </c>
      <c r="D113" s="29">
        <f>0.07+(0.07/100*11.94)</f>
        <v>7.8358000000000011E-2</v>
      </c>
      <c r="E113" s="29">
        <f>0.07+(0.07/100*11.94)</f>
        <v>7.8358000000000011E-2</v>
      </c>
      <c r="F113" s="29">
        <f>0.11+(0.11/100*11.94)</f>
        <v>0.12313399999999999</v>
      </c>
    </row>
    <row r="114" spans="1:6" x14ac:dyDescent="0.25">
      <c r="A114" s="22" t="s">
        <v>182</v>
      </c>
      <c r="B114" s="17" t="s">
        <v>183</v>
      </c>
      <c r="C114" s="23"/>
      <c r="D114" s="37"/>
      <c r="E114" s="39"/>
      <c r="F114" s="37"/>
    </row>
    <row r="115" spans="1:6" x14ac:dyDescent="0.25">
      <c r="A115" s="59"/>
      <c r="B115" s="27" t="s">
        <v>184</v>
      </c>
      <c r="C115" s="28" t="s">
        <v>50</v>
      </c>
      <c r="D115" s="29">
        <f>0.07+(0.07/100*11.94)</f>
        <v>7.8358000000000011E-2</v>
      </c>
      <c r="E115" s="29">
        <f>0.07+(0.07/100*11.94)</f>
        <v>7.8358000000000011E-2</v>
      </c>
      <c r="F115" s="29">
        <f>0.11+(0.11/100*11.94)</f>
        <v>0.12313399999999999</v>
      </c>
    </row>
    <row r="116" spans="1:6" x14ac:dyDescent="0.25">
      <c r="A116" s="64" t="s">
        <v>185</v>
      </c>
      <c r="B116" s="65" t="s">
        <v>186</v>
      </c>
      <c r="C116" s="66" t="s">
        <v>50</v>
      </c>
      <c r="D116" s="67">
        <f>0.08+(0.08/100*11.94)</f>
        <v>8.9552000000000007E-2</v>
      </c>
      <c r="E116" s="67">
        <f>0.08+(0.08/100*11.94)</f>
        <v>8.9552000000000007E-2</v>
      </c>
      <c r="F116" s="67">
        <f>0.34+(0.34/100*11.94)</f>
        <v>0.38059600000000005</v>
      </c>
    </row>
    <row r="117" spans="1:6" x14ac:dyDescent="0.25">
      <c r="A117" s="64" t="s">
        <v>187</v>
      </c>
      <c r="B117" s="65" t="s">
        <v>188</v>
      </c>
      <c r="C117" s="66" t="s">
        <v>50</v>
      </c>
      <c r="D117" s="67">
        <f>0.02+(0.02/100*11.94)</f>
        <v>2.2388000000000002E-2</v>
      </c>
      <c r="E117" s="67">
        <f>0.02+(0.02/100*11.94)</f>
        <v>2.2388000000000002E-2</v>
      </c>
      <c r="F117" s="67">
        <f>0.11+(0.11/100*11.94)</f>
        <v>0.12313399999999999</v>
      </c>
    </row>
    <row r="118" spans="1:6" x14ac:dyDescent="0.25">
      <c r="A118" s="70" t="s">
        <v>189</v>
      </c>
      <c r="B118" s="71" t="s">
        <v>190</v>
      </c>
      <c r="C118" s="40"/>
      <c r="D118" s="72">
        <f>D119+D120+D121+D122</f>
        <v>0.74999799999999994</v>
      </c>
      <c r="E118" s="72">
        <f>E119+E120+E121+E122</f>
        <v>0.74999799999999994</v>
      </c>
      <c r="F118" s="72">
        <f>F119+F120+F121+F122</f>
        <v>0.74999799999999994</v>
      </c>
    </row>
    <row r="119" spans="1:6" x14ac:dyDescent="0.25">
      <c r="A119" s="64" t="s">
        <v>191</v>
      </c>
      <c r="B119" s="65" t="s">
        <v>192</v>
      </c>
      <c r="C119" s="66" t="s">
        <v>193</v>
      </c>
      <c r="D119" s="67">
        <f>0.24+(0.24/100*11.94)</f>
        <v>0.26865600000000001</v>
      </c>
      <c r="E119" s="67">
        <f>0.24+(0.24/100*11.94)</f>
        <v>0.26865600000000001</v>
      </c>
      <c r="F119" s="67">
        <f>0.29+(0.29/100*11.94)</f>
        <v>0.32462599999999997</v>
      </c>
    </row>
    <row r="120" spans="1:6" x14ac:dyDescent="0.25">
      <c r="A120" s="64" t="s">
        <v>194</v>
      </c>
      <c r="B120" s="65" t="s">
        <v>195</v>
      </c>
      <c r="C120" s="66" t="s">
        <v>193</v>
      </c>
      <c r="D120" s="67">
        <f>0.15+(0.15/100*11.94)</f>
        <v>0.16791</v>
      </c>
      <c r="E120" s="67">
        <f>0.15+(0.15/100*11.94)</f>
        <v>0.16791</v>
      </c>
      <c r="F120" s="67">
        <f>0.23+(0.23/100*11.94)</f>
        <v>0.25746200000000002</v>
      </c>
    </row>
    <row r="121" spans="1:6" x14ac:dyDescent="0.25">
      <c r="A121" s="64" t="s">
        <v>196</v>
      </c>
      <c r="B121" s="65" t="s">
        <v>197</v>
      </c>
      <c r="C121" s="66" t="s">
        <v>193</v>
      </c>
      <c r="D121" s="67">
        <f>0.19+(0.19/100*11.94)</f>
        <v>0.21268599999999999</v>
      </c>
      <c r="E121" s="67">
        <f>0.19+(0.19/100*11.94)</f>
        <v>0.21268599999999999</v>
      </c>
      <c r="F121" s="67">
        <f>0+(0/100*11.94)</f>
        <v>0</v>
      </c>
    </row>
    <row r="122" spans="1:6" x14ac:dyDescent="0.25">
      <c r="A122" s="64" t="s">
        <v>198</v>
      </c>
      <c r="B122" s="65" t="s">
        <v>199</v>
      </c>
      <c r="C122" s="66" t="s">
        <v>193</v>
      </c>
      <c r="D122" s="67">
        <f>0.09+(0.09/100*11.94)</f>
        <v>0.100746</v>
      </c>
      <c r="E122" s="67">
        <f>0.09+(0.09/100*11.94)</f>
        <v>0.100746</v>
      </c>
      <c r="F122" s="67">
        <f>0.15+(0.15/100*11.94)</f>
        <v>0.16791</v>
      </c>
    </row>
    <row r="123" spans="1:6" x14ac:dyDescent="0.25">
      <c r="A123" s="70" t="s">
        <v>200</v>
      </c>
      <c r="B123" s="71" t="s">
        <v>204</v>
      </c>
      <c r="C123" s="40" t="s">
        <v>67</v>
      </c>
      <c r="D123" s="72">
        <f>0.06+(0.06/100*11.94)</f>
        <v>6.7164000000000001E-2</v>
      </c>
      <c r="E123" s="72">
        <f>0.06+(0.06/100*11.94)</f>
        <v>6.7164000000000001E-2</v>
      </c>
      <c r="F123" s="72">
        <f>0.06+(0.06/100*11.94)</f>
        <v>6.7164000000000001E-2</v>
      </c>
    </row>
    <row r="124" spans="1:6" x14ac:dyDescent="0.25">
      <c r="A124" s="70" t="s">
        <v>201</v>
      </c>
      <c r="B124" s="71" t="s">
        <v>188</v>
      </c>
      <c r="C124" s="40" t="s">
        <v>205</v>
      </c>
      <c r="D124" s="72">
        <f>0.06+(0.06/100*11.94)</f>
        <v>6.7164000000000001E-2</v>
      </c>
      <c r="E124" s="72">
        <f t="shared" ref="E124:F124" si="2">0.06+(0.06/100*11.94)</f>
        <v>6.7164000000000001E-2</v>
      </c>
      <c r="F124" s="72">
        <f t="shared" si="2"/>
        <v>6.7164000000000001E-2</v>
      </c>
    </row>
    <row r="125" spans="1:6" x14ac:dyDescent="0.25">
      <c r="A125" s="70" t="s">
        <v>202</v>
      </c>
      <c r="B125" s="71" t="s">
        <v>186</v>
      </c>
      <c r="C125" s="40" t="s">
        <v>193</v>
      </c>
      <c r="D125" s="72">
        <f>3.46+(3.46/100*11.94)</f>
        <v>3.8731239999999998</v>
      </c>
      <c r="E125" s="72">
        <f>3.46+(3.46/100*11.94)</f>
        <v>3.8731239999999998</v>
      </c>
      <c r="F125" s="72">
        <f>3.46+(3.46/100*11.94)</f>
        <v>3.8731239999999998</v>
      </c>
    </row>
    <row r="126" spans="1:6" x14ac:dyDescent="0.25">
      <c r="A126" s="75" t="s">
        <v>203</v>
      </c>
      <c r="B126" s="76"/>
      <c r="C126" s="14"/>
      <c r="D126" s="73">
        <f>D20+D38+D42+D56+D101+D118+D123+D124+D125</f>
        <v>14.697721999999999</v>
      </c>
      <c r="E126" s="73">
        <f>E20+E38+E42+E56+E101+E118+E123+E124+E125</f>
        <v>14.698056319999999</v>
      </c>
      <c r="F126" s="73">
        <f>F20+F38+F42+F56+F101+F118+F123+F124+F125</f>
        <v>14.697721999999999</v>
      </c>
    </row>
  </sheetData>
  <mergeCells count="7">
    <mergeCell ref="A126:B126"/>
    <mergeCell ref="A6:F6"/>
    <mergeCell ref="A7:F7"/>
    <mergeCell ref="A8:F8"/>
    <mergeCell ref="A9:F9"/>
    <mergeCell ref="E10:F11"/>
    <mergeCell ref="A10:A1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2023-07-27T09:00:48Z</dcterms:modified>
</cp:coreProperties>
</file>